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Afdelinger\Kommunikation\PROJEKTER\302303 CADA økonomistyring\Rapport 2, Understøttelse af øk styring\PROCES\"/>
    </mc:Choice>
  </mc:AlternateContent>
  <bookViews>
    <workbookView xWindow="0" yWindow="0" windowWidth="12000" windowHeight="5100" tabRatio="709"/>
  </bookViews>
  <sheets>
    <sheet name="Fordelingen af medarbejdertid" sheetId="4" r:id="rId1"/>
    <sheet name="Udgiften til en medarbejder" sheetId="8" r:id="rId2"/>
    <sheet name="Lønbudget og timeresultat" sheetId="9" r:id="rId3"/>
  </sheets>
  <calcPr calcId="162913"/>
</workbook>
</file>

<file path=xl/calcChain.xml><?xml version="1.0" encoding="utf-8"?>
<calcChain xmlns="http://schemas.openxmlformats.org/spreadsheetml/2006/main">
  <c r="C19" i="4" l="1"/>
  <c r="B7" i="9"/>
  <c r="B11" i="9" l="1"/>
  <c r="B10" i="4"/>
  <c r="D19" i="4" l="1"/>
  <c r="D18" i="4" l="1"/>
  <c r="D13" i="4"/>
  <c r="D15" i="4"/>
  <c r="C9" i="4"/>
  <c r="C6" i="4"/>
  <c r="C7" i="4"/>
  <c r="C8" i="4"/>
  <c r="C5" i="4"/>
  <c r="B3" i="4"/>
  <c r="C10" i="4" l="1"/>
  <c r="B11" i="4"/>
  <c r="C20" i="4" s="1"/>
  <c r="C17" i="4" l="1"/>
  <c r="D17" i="4" s="1"/>
  <c r="C16" i="4"/>
  <c r="C14" i="4"/>
  <c r="D14" i="4" s="1"/>
  <c r="C12" i="4"/>
  <c r="D16" i="4"/>
  <c r="D20" i="4"/>
  <c r="C22" i="4" l="1"/>
  <c r="C23" i="4" s="1"/>
  <c r="D31" i="4" s="1"/>
  <c r="D6" i="9" s="1"/>
  <c r="D12" i="4"/>
  <c r="D22" i="4" s="1"/>
  <c r="D9" i="9" l="1"/>
  <c r="D11" i="9"/>
  <c r="D3" i="9"/>
  <c r="D4" i="9"/>
  <c r="D5" i="9"/>
  <c r="D2" i="9"/>
  <c r="D6" i="4"/>
  <c r="D8" i="4"/>
  <c r="D9" i="4"/>
  <c r="D7" i="4" l="1"/>
  <c r="D5" i="4" l="1"/>
  <c r="D10" i="4"/>
  <c r="C11" i="4" l="1"/>
  <c r="D30" i="4" s="1"/>
  <c r="C4" i="9" l="1"/>
  <c r="C6" i="9"/>
  <c r="C9" i="9"/>
  <c r="C3" i="9"/>
  <c r="C5" i="9"/>
  <c r="C2" i="9"/>
  <c r="C7" i="9"/>
  <c r="C11" i="9"/>
  <c r="D7" i="9"/>
  <c r="D11" i="4"/>
  <c r="E22" i="4" s="1"/>
  <c r="D23" i="4"/>
  <c r="E23" i="4" l="1"/>
  <c r="B25" i="4" s="1"/>
  <c r="B26" i="4" s="1"/>
</calcChain>
</file>

<file path=xl/sharedStrings.xml><?xml version="1.0" encoding="utf-8"?>
<sst xmlns="http://schemas.openxmlformats.org/spreadsheetml/2006/main" count="75" uniqueCount="68">
  <si>
    <t>Løntimer</t>
  </si>
  <si>
    <t xml:space="preserve">Timer/år </t>
  </si>
  <si>
    <t>Bemærkninger</t>
  </si>
  <si>
    <t>Fravær</t>
  </si>
  <si>
    <t>Ferie</t>
  </si>
  <si>
    <t>5 uger x 37 timer</t>
  </si>
  <si>
    <t>6. ferieuge</t>
  </si>
  <si>
    <t>1 uge x 37 timer</t>
  </si>
  <si>
    <t>Fri på helligdage</t>
  </si>
  <si>
    <t>Pauser</t>
  </si>
  <si>
    <t>Uddannelse</t>
  </si>
  <si>
    <t>Senior- og omsorgsdage</t>
  </si>
  <si>
    <t>Sygefravær - eget og barns</t>
  </si>
  <si>
    <t>Fremmødetid væk fra borgeren</t>
  </si>
  <si>
    <t>TR og AMR opgaver</t>
  </si>
  <si>
    <t>Personalemøder</t>
  </si>
  <si>
    <t>MUS</t>
  </si>
  <si>
    <t>Dokumentation</t>
  </si>
  <si>
    <t>Supervision</t>
  </si>
  <si>
    <t>Dage/år</t>
  </si>
  <si>
    <t>Fremmødetid hos borgeren</t>
  </si>
  <si>
    <t>Skabelon for beregning af tidsanvendelse</t>
  </si>
  <si>
    <t>Skabelon for beregning af timepris</t>
  </si>
  <si>
    <t>30 min pr. fremmødedag</t>
  </si>
  <si>
    <t>% af fremmødetid</t>
  </si>
  <si>
    <t>2 timer om året</t>
  </si>
  <si>
    <t xml:space="preserve">1 fremmødetime svarer til: </t>
  </si>
  <si>
    <t>minutter hos borgeren</t>
  </si>
  <si>
    <t>1 time hos borgeren svarer til:</t>
  </si>
  <si>
    <t>Lønbudget</t>
  </si>
  <si>
    <t>minutter fremmødetid</t>
  </si>
  <si>
    <t>2 timer hver fremmødeuge = 2*B11/5</t>
  </si>
  <si>
    <t>% af årsnorm</t>
  </si>
  <si>
    <t>Kr. pr. time</t>
  </si>
  <si>
    <t>Fravær fra arbejde i alt</t>
  </si>
  <si>
    <t>Fremmødetid (årsnorm fratrukket fravær)</t>
  </si>
  <si>
    <t>Timepris pr. fremmødetime for en medarbejder</t>
  </si>
  <si>
    <t>Udgifter</t>
  </si>
  <si>
    <t>2 timer pr. fremmødeuge = 2*B11/5</t>
  </si>
  <si>
    <t>3 timer pr. fremmødeuge = 3*(B11/5)</t>
  </si>
  <si>
    <t>Evt. tillagt dagpengerefusion</t>
  </si>
  <si>
    <t>Evt. fratrække betaling til fælles barselspulje</t>
  </si>
  <si>
    <t>Eventuelle andre korrektioner</t>
  </si>
  <si>
    <t>Forberedelse, planlægning, sparring, oplæring mv.</t>
  </si>
  <si>
    <t>Forbrug år til dato</t>
  </si>
  <si>
    <t>Til disponering til hele året</t>
  </si>
  <si>
    <t>10 timer om året pr. medarbejder (ekskl. pause, fordi pausen er fratrukket andetsteds)</t>
  </si>
  <si>
    <t>Evt. fratrække vikarudgifter, hvis udgifter hertil er en del af lønbudgettet ovenfor</t>
  </si>
  <si>
    <t>Til disposition til resten af året</t>
  </si>
  <si>
    <t>Andre personalerelaterede udgifter, som IKKE er direkte løn, skal være fratrukket, fx udgifter til kørsel, kompetenceudvikling, forsikring, mødeforplejning, mobiltelefoner o.l.</t>
  </si>
  <si>
    <t>2 dage = 6,9*2 (6,9 i stedet for 7,4 fordi pausen er fratrukket andetsteds)</t>
  </si>
  <si>
    <t>1 time 10 gange årligt</t>
  </si>
  <si>
    <t>7-10 dage a 7,4 time - afhængigt af kalenderåret (i 2024 = 10 dage)</t>
  </si>
  <si>
    <t>2 timer pr. fremmødeuge =2*(B11/5)</t>
  </si>
  <si>
    <t>Antal medarbejder-fremmødetimer</t>
  </si>
  <si>
    <t>Antal borgertimer</t>
  </si>
  <si>
    <r>
      <rPr>
        <b/>
        <sz val="11"/>
        <color theme="1"/>
        <rFont val="Calibri"/>
        <family val="2"/>
        <scheme val="minor"/>
      </rPr>
      <t>Bemærk:</t>
    </r>
    <r>
      <rPr>
        <sz val="11"/>
        <color theme="1"/>
        <rFont val="Calibri"/>
        <family val="2"/>
        <scheme val="minor"/>
      </rPr>
      <t xml:space="preserve"> Antal borgertimer er ikke nødvendigvis lig med antal støttetimer, der kan leveres til en borger, idet der kan være situationer, hvor en medarbejder kan levere støtte til mere end én borger af gangen.</t>
    </r>
  </si>
  <si>
    <t>Pr. fuldtidsårsværk</t>
  </si>
  <si>
    <r>
      <t xml:space="preserve">Skriv i det lyseblå felt: Antal årlige senior- og omsorgsdage i </t>
    </r>
    <r>
      <rPr>
        <i/>
        <sz val="11"/>
        <rFont val="Calibri"/>
        <family val="2"/>
        <scheme val="minor"/>
      </rPr>
      <t xml:space="preserve">gennemsnit </t>
    </r>
    <r>
      <rPr>
        <sz val="11"/>
        <rFont val="Calibri"/>
        <family val="2"/>
        <scheme val="minor"/>
      </rPr>
      <t>for en</t>
    </r>
    <r>
      <rPr>
        <i/>
        <sz val="11"/>
        <rFont val="Calibri"/>
        <family val="2"/>
        <scheme val="minor"/>
      </rPr>
      <t xml:space="preserve"> </t>
    </r>
    <r>
      <rPr>
        <sz val="11"/>
        <rFont val="Calibri"/>
        <family val="2"/>
        <scheme val="minor"/>
      </rPr>
      <t>faglig medarbejder (fuldtidsårsværk) (husk at beregne gennemsnittet ud fra den samlede medarbejdergruppe, ikke kun dem med omsorgs- eller seniordage)</t>
    </r>
  </si>
  <si>
    <r>
      <t>Skriv i det lyseblå felt: Antal årlige sygefraværsdage (egen sygdom og evt. barns sygdom) for en</t>
    </r>
    <r>
      <rPr>
        <i/>
        <sz val="11"/>
        <rFont val="Calibri"/>
        <family val="2"/>
        <scheme val="minor"/>
      </rPr>
      <t xml:space="preserve"> gennemsnitlig</t>
    </r>
    <r>
      <rPr>
        <sz val="11"/>
        <rFont val="Calibri"/>
        <family val="2"/>
        <scheme val="minor"/>
      </rPr>
      <t xml:space="preserve"> faglig medarbejder (både dem med og uden børn)</t>
    </r>
  </si>
  <si>
    <t>Timepris (kun løn - ekskl. indirekte omkostninger)</t>
  </si>
  <si>
    <t xml:space="preserve">Timepris pr. time til en borger </t>
  </si>
  <si>
    <t>Kr/år</t>
  </si>
  <si>
    <t>Gennemsnitsårsløn for fagpersonale inkl. pension, feriepenge og tillæg (opgjort for et fuldtidsårsværk)</t>
  </si>
  <si>
    <r>
      <rPr>
        <b/>
        <sz val="11"/>
        <color theme="1"/>
        <rFont val="Calibri"/>
        <family val="2"/>
        <scheme val="minor"/>
      </rPr>
      <t>Bemærk:</t>
    </r>
    <r>
      <rPr>
        <sz val="11"/>
        <color theme="1"/>
        <rFont val="Calibri"/>
        <family val="2"/>
        <scheme val="minor"/>
      </rPr>
      <t xml:space="preserve"> Antal fremmødetimer er IKKE timer, der (alle sammen) kan indgå i en vagtplan, da også pause, kompetenceudvikling m.m. indgår.</t>
    </r>
  </si>
  <si>
    <t xml:space="preserve">Ledere, adminstrativt personale, servicefunktioner m.m. indgår ikke i beregningen af gennemsnitsløn. Personalerelaterede udgifter, som IKKE er løn (befordringsgodtgørelse, kurser mv. medregnes ikke). </t>
  </si>
  <si>
    <t>Møder om borgeren med pårørende, læger m.m.</t>
  </si>
  <si>
    <t>Udgifter i beregningen hentet fra fanen 'udgiften til en medarbejder'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</si>
</sst>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_(* #,##0.00_);_(* \(#,##0.00\);_(* &quot;-&quot;??_);_(@_)"/>
    <numFmt numFmtId="166" formatCode="_-* #,##0.00\ _k_r_._-;\-* #,##0.00\ _k_r_._-;_-* &quot;-&quot;??\ _k_r_._-;_-@_-"/>
    <numFmt numFmtId="167" formatCode="0.0"/>
  </numFmts>
  <fonts count="8" x14ac:knownFonts="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b/>
      <sz val="11"/>
      <name val="Calibri"/>
      <family val="2"/>
      <scheme val="minor"/>
    </font>
    <font>
      <b/>
      <u/>
      <sz val="11"/>
      <name val="Calibri"/>
      <family val="2"/>
      <scheme val="minor"/>
    </font>
    <font>
      <sz val="11"/>
      <name val="Calibri"/>
      <family val="2"/>
      <scheme val="minor"/>
    </font>
    <font>
      <i/>
      <sz val="11"/>
      <name val="Calibri"/>
      <family val="2"/>
      <scheme val="minor"/>
    </font>
  </fonts>
  <fills count="13">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6"/>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s>
  <cellStyleXfs count="3">
    <xf numFmtId="0" fontId="0" fillId="0" borderId="0"/>
    <xf numFmtId="164" fontId="3" fillId="0" borderId="0" applyFont="0" applyFill="0" applyBorder="0" applyAlignment="0" applyProtection="0"/>
    <xf numFmtId="0" fontId="1" fillId="0" borderId="0"/>
  </cellStyleXfs>
  <cellXfs count="121">
    <xf numFmtId="0" fontId="0" fillId="0" borderId="0" xfId="0"/>
    <xf numFmtId="0" fontId="2" fillId="0" borderId="0" xfId="0" applyFont="1"/>
    <xf numFmtId="0" fontId="0" fillId="0" borderId="0" xfId="0" applyFont="1"/>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right"/>
    </xf>
    <xf numFmtId="0" fontId="2" fillId="2" borderId="3" xfId="0" applyFont="1" applyFill="1" applyBorder="1" applyAlignment="1">
      <alignment wrapText="1"/>
    </xf>
    <xf numFmtId="0" fontId="2" fillId="2" borderId="3" xfId="0" applyFont="1" applyFill="1" applyBorder="1" applyAlignment="1">
      <alignment horizontal="right" wrapText="1"/>
    </xf>
    <xf numFmtId="165" fontId="2" fillId="2" borderId="4" xfId="1" applyNumberFormat="1" applyFont="1" applyFill="1" applyBorder="1" applyAlignment="1">
      <alignment horizontal="right" wrapText="1"/>
    </xf>
    <xf numFmtId="0" fontId="2" fillId="2" borderId="5" xfId="0" applyFont="1" applyFill="1" applyBorder="1" applyAlignment="1">
      <alignment vertical="top" wrapText="1"/>
    </xf>
    <xf numFmtId="0" fontId="0" fillId="0" borderId="1" xfId="0" applyFont="1" applyBorder="1" applyAlignment="1">
      <alignment vertical="top" wrapText="1"/>
    </xf>
    <xf numFmtId="0" fontId="0" fillId="2" borderId="3" xfId="0" applyFont="1" applyFill="1" applyBorder="1" applyAlignment="1">
      <alignment wrapText="1"/>
    </xf>
    <xf numFmtId="0" fontId="0" fillId="4" borderId="1" xfId="0" applyFont="1" applyFill="1" applyBorder="1" applyAlignment="1">
      <alignment vertical="top" wrapText="1"/>
    </xf>
    <xf numFmtId="0" fontId="0" fillId="3" borderId="1" xfId="0" applyFont="1" applyFill="1" applyBorder="1" applyAlignment="1">
      <alignment vertical="top" wrapText="1"/>
    </xf>
    <xf numFmtId="0" fontId="4" fillId="4" borderId="3" xfId="0" applyFont="1" applyFill="1" applyBorder="1" applyAlignment="1">
      <alignment vertical="top" wrapText="1"/>
    </xf>
    <xf numFmtId="0" fontId="4" fillId="6" borderId="3" xfId="0" applyFont="1" applyFill="1" applyBorder="1" applyAlignment="1">
      <alignment vertical="top" wrapText="1"/>
    </xf>
    <xf numFmtId="0" fontId="0" fillId="6" borderId="1" xfId="0" applyFont="1" applyFill="1" applyBorder="1" applyAlignment="1">
      <alignment wrapText="1"/>
    </xf>
    <xf numFmtId="0" fontId="0" fillId="0" borderId="1" xfId="0" applyFont="1" applyBorder="1" applyAlignment="1">
      <alignment wrapText="1"/>
    </xf>
    <xf numFmtId="0" fontId="0" fillId="6" borderId="1" xfId="0" applyFont="1" applyFill="1" applyBorder="1" applyAlignment="1">
      <alignment horizontal="left" wrapText="1"/>
    </xf>
    <xf numFmtId="0" fontId="0" fillId="8" borderId="1" xfId="0" applyFont="1" applyFill="1" applyBorder="1"/>
    <xf numFmtId="0" fontId="0" fillId="8" borderId="1" xfId="0" applyFont="1" applyFill="1" applyBorder="1" applyAlignment="1">
      <alignment horizontal="right"/>
    </xf>
    <xf numFmtId="2" fontId="0" fillId="6" borderId="1" xfId="0" applyNumberFormat="1" applyFont="1" applyFill="1" applyBorder="1" applyAlignment="1">
      <alignment wrapText="1"/>
    </xf>
    <xf numFmtId="2" fontId="0" fillId="8" borderId="1" xfId="0" applyNumberFormat="1" applyFont="1" applyFill="1" applyBorder="1" applyAlignment="1"/>
    <xf numFmtId="0" fontId="0" fillId="7" borderId="1" xfId="0" applyFont="1" applyFill="1" applyBorder="1" applyAlignment="1">
      <alignment wrapText="1"/>
    </xf>
    <xf numFmtId="0" fontId="2" fillId="7" borderId="1" xfId="0" applyFont="1" applyFill="1" applyBorder="1" applyAlignment="1">
      <alignment horizontal="center" vertical="top" wrapText="1"/>
    </xf>
    <xf numFmtId="0" fontId="0" fillId="0" borderId="0" xfId="0" applyFont="1" applyFill="1"/>
    <xf numFmtId="0" fontId="0" fillId="0" borderId="0" xfId="0" applyBorder="1"/>
    <xf numFmtId="0" fontId="0" fillId="0" borderId="0" xfId="0" applyFont="1" applyBorder="1"/>
    <xf numFmtId="3" fontId="0" fillId="0" borderId="0" xfId="0" applyNumberFormat="1" applyFont="1" applyFill="1" applyBorder="1" applyAlignment="1"/>
    <xf numFmtId="0" fontId="0" fillId="0" borderId="0" xfId="0" applyFont="1" applyBorder="1" applyAlignment="1"/>
    <xf numFmtId="0" fontId="2" fillId="0" borderId="0" xfId="0" applyFont="1" applyFill="1" applyBorder="1" applyAlignment="1">
      <alignment wrapText="1"/>
    </xf>
    <xf numFmtId="165" fontId="4" fillId="0" borderId="0" xfId="1" applyNumberFormat="1" applyFont="1" applyFill="1" applyBorder="1" applyAlignment="1">
      <alignment horizontal="right" wrapText="1"/>
    </xf>
    <xf numFmtId="9" fontId="2" fillId="0" borderId="0" xfId="0" applyNumberFormat="1" applyFont="1" applyFill="1" applyBorder="1" applyAlignment="1">
      <alignment horizontal="center" vertical="top" wrapText="1"/>
    </xf>
    <xf numFmtId="0" fontId="4" fillId="0" borderId="1" xfId="0" applyFont="1" applyFill="1" applyBorder="1" applyAlignment="1">
      <alignment horizontal="center"/>
    </xf>
    <xf numFmtId="0" fontId="5" fillId="0" borderId="1" xfId="0" applyFont="1" applyFill="1" applyBorder="1" applyAlignment="1">
      <alignment horizontal="center"/>
    </xf>
    <xf numFmtId="0" fontId="0" fillId="0" borderId="1" xfId="0" applyBorder="1"/>
    <xf numFmtId="0" fontId="0" fillId="0" borderId="6" xfId="0" applyFont="1" applyBorder="1" applyAlignment="1"/>
    <xf numFmtId="1" fontId="0" fillId="0" borderId="7" xfId="0" applyNumberFormat="1" applyFont="1" applyBorder="1" applyAlignment="1">
      <alignment wrapText="1"/>
    </xf>
    <xf numFmtId="165" fontId="0" fillId="0" borderId="7" xfId="1" applyNumberFormat="1" applyFont="1" applyBorder="1" applyAlignment="1">
      <alignment horizontal="right" wrapText="1"/>
    </xf>
    <xf numFmtId="0" fontId="0" fillId="0" borderId="8" xfId="0" applyFont="1" applyBorder="1" applyAlignment="1">
      <alignment vertical="top" wrapText="1"/>
    </xf>
    <xf numFmtId="0" fontId="0" fillId="0" borderId="6" xfId="0" applyFont="1" applyBorder="1"/>
    <xf numFmtId="0" fontId="0" fillId="0" borderId="7" xfId="0" applyFont="1" applyBorder="1" applyAlignment="1">
      <alignment horizontal="right"/>
    </xf>
    <xf numFmtId="0" fontId="0" fillId="0" borderId="7" xfId="0" applyFont="1" applyBorder="1" applyAlignment="1">
      <alignment horizontal="left"/>
    </xf>
    <xf numFmtId="0" fontId="2" fillId="4" borderId="1" xfId="0" applyFont="1" applyFill="1" applyBorder="1" applyAlignment="1">
      <alignment vertical="top" wrapText="1"/>
    </xf>
    <xf numFmtId="0" fontId="6" fillId="3" borderId="1" xfId="0" applyFont="1" applyFill="1" applyBorder="1" applyAlignment="1">
      <alignment vertical="top" wrapText="1"/>
    </xf>
    <xf numFmtId="0" fontId="0" fillId="0" borderId="0" xfId="0" applyFill="1" applyAlignment="1">
      <alignment vertical="top"/>
    </xf>
    <xf numFmtId="0" fontId="0" fillId="0" borderId="0" xfId="0" applyFont="1" applyFill="1" applyAlignment="1">
      <alignment vertical="top"/>
    </xf>
    <xf numFmtId="0" fontId="0" fillId="3" borderId="3" xfId="0" applyFont="1" applyFill="1" applyBorder="1" applyAlignment="1">
      <alignment wrapText="1"/>
    </xf>
    <xf numFmtId="0" fontId="0" fillId="9" borderId="3" xfId="0" applyFont="1" applyFill="1" applyBorder="1" applyAlignment="1">
      <alignment wrapText="1"/>
    </xf>
    <xf numFmtId="1" fontId="0" fillId="0" borderId="7" xfId="0" applyNumberFormat="1" applyFont="1" applyBorder="1"/>
    <xf numFmtId="0" fontId="6" fillId="9" borderId="1" xfId="0" applyFont="1" applyFill="1" applyBorder="1" applyAlignment="1">
      <alignment vertical="top" wrapText="1"/>
    </xf>
    <xf numFmtId="0" fontId="0" fillId="6" borderId="1" xfId="0" applyFont="1" applyFill="1" applyBorder="1" applyAlignment="1"/>
    <xf numFmtId="0" fontId="0" fillId="6" borderId="1" xfId="0" applyFont="1" applyFill="1" applyBorder="1" applyAlignment="1">
      <alignment vertical="top"/>
    </xf>
    <xf numFmtId="0" fontId="0" fillId="8" borderId="1" xfId="0" applyFont="1" applyFill="1" applyBorder="1" applyAlignment="1">
      <alignment horizontal="left"/>
    </xf>
    <xf numFmtId="0" fontId="4" fillId="0" borderId="1" xfId="0" applyFont="1" applyFill="1" applyBorder="1" applyAlignment="1">
      <alignment horizontal="left"/>
    </xf>
    <xf numFmtId="0" fontId="2" fillId="5" borderId="1" xfId="0" applyFont="1" applyFill="1" applyBorder="1"/>
    <xf numFmtId="0" fontId="0" fillId="0" borderId="1" xfId="0" applyFont="1" applyFill="1" applyBorder="1" applyAlignment="1">
      <alignment horizontal="left"/>
    </xf>
    <xf numFmtId="0" fontId="2" fillId="0" borderId="1" xfId="0" applyFont="1" applyBorder="1"/>
    <xf numFmtId="49" fontId="0" fillId="0" borderId="7" xfId="1" applyNumberFormat="1" applyFont="1" applyBorder="1" applyAlignment="1">
      <alignment horizontal="left"/>
    </xf>
    <xf numFmtId="166" fontId="0" fillId="0" borderId="0" xfId="0" applyNumberFormat="1" applyFont="1"/>
    <xf numFmtId="0" fontId="2" fillId="5" borderId="10" xfId="0" applyFont="1" applyFill="1" applyBorder="1"/>
    <xf numFmtId="0" fontId="2" fillId="5" borderId="9" xfId="0" applyFont="1" applyFill="1" applyBorder="1" applyAlignment="1">
      <alignment wrapText="1"/>
    </xf>
    <xf numFmtId="1" fontId="4" fillId="6" borderId="3" xfId="0" applyNumberFormat="1" applyFont="1" applyFill="1" applyBorder="1" applyAlignment="1">
      <alignment horizontal="right" wrapText="1"/>
    </xf>
    <xf numFmtId="1" fontId="0" fillId="2" borderId="3" xfId="0" applyNumberFormat="1" applyFont="1" applyFill="1" applyBorder="1" applyAlignment="1">
      <alignment wrapText="1"/>
    </xf>
    <xf numFmtId="1" fontId="0" fillId="3" borderId="3" xfId="0" applyNumberFormat="1" applyFont="1" applyFill="1" applyBorder="1" applyAlignment="1">
      <alignment wrapText="1"/>
    </xf>
    <xf numFmtId="1" fontId="0" fillId="7" borderId="1" xfId="0" applyNumberFormat="1" applyFont="1" applyFill="1" applyBorder="1" applyAlignment="1">
      <alignment wrapText="1"/>
    </xf>
    <xf numFmtId="167" fontId="0" fillId="4" borderId="3" xfId="1" applyNumberFormat="1" applyFont="1" applyFill="1" applyBorder="1" applyAlignment="1">
      <alignment horizontal="right" wrapText="1"/>
    </xf>
    <xf numFmtId="167" fontId="0" fillId="3" borderId="3" xfId="1" applyNumberFormat="1" applyFont="1" applyFill="1" applyBorder="1" applyAlignment="1">
      <alignment horizontal="right" wrapText="1"/>
    </xf>
    <xf numFmtId="167" fontId="2" fillId="4" borderId="3" xfId="1" applyNumberFormat="1" applyFont="1" applyFill="1" applyBorder="1" applyAlignment="1">
      <alignment horizontal="right" wrapText="1"/>
    </xf>
    <xf numFmtId="167" fontId="4" fillId="6" borderId="3" xfId="0" applyNumberFormat="1" applyFont="1" applyFill="1" applyBorder="1" applyAlignment="1">
      <alignment horizontal="right" wrapText="1"/>
    </xf>
    <xf numFmtId="167" fontId="0" fillId="7" borderId="1" xfId="1" applyNumberFormat="1" applyFont="1" applyFill="1" applyBorder="1" applyAlignment="1">
      <alignment horizontal="right" wrapText="1"/>
    </xf>
    <xf numFmtId="0" fontId="0" fillId="10" borderId="3" xfId="0" applyFont="1" applyFill="1" applyBorder="1" applyAlignment="1">
      <alignment wrapText="1"/>
    </xf>
    <xf numFmtId="1" fontId="0" fillId="10" borderId="3" xfId="0" applyNumberFormat="1" applyFont="1" applyFill="1" applyBorder="1" applyAlignment="1">
      <alignment wrapText="1"/>
    </xf>
    <xf numFmtId="167" fontId="0" fillId="10" borderId="3" xfId="1" applyNumberFormat="1" applyFont="1" applyFill="1" applyBorder="1" applyAlignment="1">
      <alignment horizontal="right" wrapText="1"/>
    </xf>
    <xf numFmtId="0" fontId="0" fillId="10" borderId="1" xfId="0" applyFont="1" applyFill="1" applyBorder="1" applyAlignment="1">
      <alignment vertical="top" wrapText="1"/>
    </xf>
    <xf numFmtId="0" fontId="6" fillId="0" borderId="13" xfId="0" applyFont="1" applyFill="1" applyBorder="1" applyAlignment="1">
      <alignment vertical="top" wrapText="1"/>
    </xf>
    <xf numFmtId="1" fontId="4" fillId="4" borderId="14" xfId="0" applyNumberFormat="1" applyFont="1" applyFill="1" applyBorder="1" applyAlignment="1">
      <alignment vertical="top" wrapText="1"/>
    </xf>
    <xf numFmtId="0" fontId="0" fillId="10" borderId="1" xfId="0" applyFont="1" applyFill="1" applyBorder="1" applyAlignment="1">
      <alignment wrapText="1"/>
    </xf>
    <xf numFmtId="1" fontId="0" fillId="10" borderId="1" xfId="0" applyNumberFormat="1" applyFont="1" applyFill="1" applyBorder="1" applyAlignment="1">
      <alignment wrapText="1"/>
    </xf>
    <xf numFmtId="167" fontId="0" fillId="10" borderId="1" xfId="1" applyNumberFormat="1" applyFont="1" applyFill="1" applyBorder="1" applyAlignment="1">
      <alignment horizontal="right" wrapText="1"/>
    </xf>
    <xf numFmtId="1" fontId="0" fillId="0" borderId="13" xfId="0" applyNumberFormat="1" applyFont="1" applyBorder="1" applyAlignment="1">
      <alignment wrapText="1"/>
    </xf>
    <xf numFmtId="1" fontId="0" fillId="11" borderId="11" xfId="0" applyNumberFormat="1" applyFont="1" applyFill="1" applyBorder="1" applyAlignment="1">
      <alignment wrapText="1"/>
    </xf>
    <xf numFmtId="1" fontId="6" fillId="11" borderId="11" xfId="0" applyNumberFormat="1" applyFont="1" applyFill="1" applyBorder="1" applyAlignment="1">
      <alignment vertical="top" wrapText="1"/>
    </xf>
    <xf numFmtId="0" fontId="2" fillId="6" borderId="16" xfId="0" applyFont="1" applyFill="1" applyBorder="1" applyAlignment="1">
      <alignment horizontal="left" wrapText="1"/>
    </xf>
    <xf numFmtId="0" fontId="2" fillId="8" borderId="16" xfId="0" applyFont="1" applyFill="1" applyBorder="1" applyAlignment="1">
      <alignment wrapText="1"/>
    </xf>
    <xf numFmtId="3" fontId="0" fillId="11" borderId="1" xfId="0" applyNumberFormat="1" applyFont="1" applyFill="1" applyBorder="1"/>
    <xf numFmtId="3" fontId="0" fillId="11" borderId="1" xfId="0" applyNumberFormat="1" applyFill="1" applyBorder="1"/>
    <xf numFmtId="0" fontId="0" fillId="12" borderId="1" xfId="0" applyFill="1" applyBorder="1"/>
    <xf numFmtId="3" fontId="0" fillId="10" borderId="4" xfId="1" applyNumberFormat="1" applyFont="1" applyFill="1" applyBorder="1" applyAlignment="1">
      <alignment horizontal="right" wrapText="1"/>
    </xf>
    <xf numFmtId="3" fontId="0" fillId="4" borderId="4" xfId="1" applyNumberFormat="1" applyFont="1" applyFill="1" applyBorder="1" applyAlignment="1">
      <alignment horizontal="right" wrapText="1"/>
    </xf>
    <xf numFmtId="3" fontId="0" fillId="3" borderId="4" xfId="1" applyNumberFormat="1" applyFont="1" applyFill="1" applyBorder="1" applyAlignment="1">
      <alignment horizontal="right" wrapText="1"/>
    </xf>
    <xf numFmtId="3" fontId="4" fillId="4" borderId="4" xfId="1" applyNumberFormat="1" applyFont="1" applyFill="1" applyBorder="1" applyAlignment="1">
      <alignment horizontal="right" vertical="top" wrapText="1"/>
    </xf>
    <xf numFmtId="3" fontId="4" fillId="6" borderId="3" xfId="0" applyNumberFormat="1" applyFont="1" applyFill="1" applyBorder="1" applyAlignment="1">
      <alignment horizontal="right" wrapText="1"/>
    </xf>
    <xf numFmtId="3" fontId="0" fillId="11" borderId="11" xfId="1" applyNumberFormat="1" applyFont="1" applyFill="1" applyBorder="1" applyAlignment="1">
      <alignment horizontal="right" wrapText="1"/>
    </xf>
    <xf numFmtId="3" fontId="0" fillId="7" borderId="12" xfId="1" applyNumberFormat="1" applyFont="1" applyFill="1" applyBorder="1" applyAlignment="1">
      <alignment horizontal="right" wrapText="1"/>
    </xf>
    <xf numFmtId="0" fontId="0" fillId="3" borderId="1" xfId="0" applyFont="1" applyFill="1" applyBorder="1" applyAlignment="1">
      <alignment wrapText="1"/>
    </xf>
    <xf numFmtId="1" fontId="0" fillId="3" borderId="1" xfId="0" applyNumberFormat="1" applyFont="1" applyFill="1" applyBorder="1" applyAlignment="1">
      <alignment wrapText="1"/>
    </xf>
    <xf numFmtId="3" fontId="6" fillId="3" borderId="1" xfId="1" applyNumberFormat="1" applyFont="1" applyFill="1" applyBorder="1" applyAlignment="1">
      <alignment horizontal="right" wrapText="1"/>
    </xf>
    <xf numFmtId="167" fontId="6" fillId="3" borderId="1" xfId="1" applyNumberFormat="1" applyFont="1" applyFill="1" applyBorder="1" applyAlignment="1">
      <alignment horizontal="right" wrapText="1"/>
    </xf>
    <xf numFmtId="9" fontId="0" fillId="3" borderId="1" xfId="0" applyNumberFormat="1" applyFont="1" applyFill="1" applyBorder="1" applyAlignment="1">
      <alignment horizontal="center" vertical="top" wrapText="1"/>
    </xf>
    <xf numFmtId="167" fontId="0" fillId="3" borderId="15" xfId="1" applyNumberFormat="1" applyFont="1" applyFill="1" applyBorder="1" applyAlignment="1">
      <alignment horizontal="right" wrapText="1"/>
    </xf>
    <xf numFmtId="3" fontId="0" fillId="3" borderId="5" xfId="1" applyNumberFormat="1" applyFont="1" applyFill="1" applyBorder="1" applyAlignment="1">
      <alignment horizontal="right" wrapText="1"/>
    </xf>
    <xf numFmtId="3" fontId="0" fillId="3" borderId="1" xfId="0" applyNumberFormat="1" applyFill="1" applyBorder="1"/>
    <xf numFmtId="0" fontId="2" fillId="3" borderId="1" xfId="0" applyFont="1" applyFill="1" applyBorder="1"/>
    <xf numFmtId="3" fontId="2" fillId="3" borderId="1" xfId="0" applyNumberFormat="1" applyFont="1" applyFill="1" applyBorder="1"/>
    <xf numFmtId="0" fontId="0" fillId="0" borderId="1" xfId="0" applyBorder="1" applyAlignment="1">
      <alignment wrapText="1"/>
    </xf>
    <xf numFmtId="0" fontId="2" fillId="0" borderId="0" xfId="0" applyFont="1" applyBorder="1"/>
    <xf numFmtId="0" fontId="0" fillId="0" borderId="0" xfId="0" applyFont="1" applyFill="1" applyBorder="1" applyAlignment="1">
      <alignment horizontal="left" wrapText="1"/>
    </xf>
    <xf numFmtId="3" fontId="0" fillId="11" borderId="1" xfId="0" applyNumberFormat="1" applyFill="1" applyBorder="1" applyAlignment="1">
      <alignment vertical="center"/>
    </xf>
    <xf numFmtId="0" fontId="0" fillId="0" borderId="1" xfId="0" applyBorder="1" applyAlignment="1">
      <alignment vertical="center" wrapText="1"/>
    </xf>
    <xf numFmtId="0" fontId="4" fillId="5" borderId="2" xfId="0" applyFont="1" applyFill="1" applyBorder="1" applyAlignment="1">
      <alignment horizontal="center"/>
    </xf>
    <xf numFmtId="0" fontId="5" fillId="5" borderId="2" xfId="0" applyFont="1" applyFill="1" applyBorder="1" applyAlignment="1">
      <alignment horizontal="center"/>
    </xf>
    <xf numFmtId="0" fontId="4" fillId="5" borderId="1" xfId="0" applyFont="1" applyFill="1" applyBorder="1" applyAlignment="1">
      <alignment horizontal="center"/>
    </xf>
    <xf numFmtId="0" fontId="5" fillId="5" borderId="1" xfId="0" applyFont="1" applyFill="1" applyBorder="1" applyAlignment="1">
      <alignment horizontal="center"/>
    </xf>
    <xf numFmtId="0" fontId="0" fillId="0" borderId="1" xfId="0" applyFont="1" applyFill="1" applyBorder="1" applyAlignment="1">
      <alignment horizontal="center" wrapText="1"/>
    </xf>
    <xf numFmtId="0" fontId="2" fillId="0" borderId="1" xfId="0" applyFont="1" applyFill="1" applyBorder="1" applyAlignment="1">
      <alignment horizontal="center" wrapText="1"/>
    </xf>
    <xf numFmtId="0" fontId="2" fillId="0" borderId="15" xfId="0" applyFont="1" applyBorder="1" applyAlignment="1">
      <alignment horizontal="center"/>
    </xf>
    <xf numFmtId="0" fontId="2" fillId="0" borderId="1" xfId="0" applyFont="1" applyBorder="1" applyAlignment="1">
      <alignment horizontal="center"/>
    </xf>
    <xf numFmtId="0" fontId="2" fillId="6" borderId="1" xfId="0" applyFont="1" applyFill="1" applyBorder="1" applyAlignment="1">
      <alignment horizontal="center"/>
    </xf>
    <xf numFmtId="0" fontId="2" fillId="8" borderId="1" xfId="0" applyFont="1" applyFill="1" applyBorder="1" applyAlignment="1">
      <alignment horizontal="center" wrapText="1"/>
    </xf>
    <xf numFmtId="0" fontId="0" fillId="0" borderId="1" xfId="0" applyBorder="1" applyAlignment="1">
      <alignment horizontal="center" wrapText="1"/>
    </xf>
  </cellXfs>
  <cellStyles count="3">
    <cellStyle name="K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tabSelected="1" zoomScale="80" zoomScaleNormal="80" workbookViewId="0">
      <selection activeCell="A16" sqref="A16"/>
    </sheetView>
  </sheetViews>
  <sheetFormatPr defaultColWidth="9.1796875" defaultRowHeight="14.5" x14ac:dyDescent="0.35"/>
  <cols>
    <col min="1" max="1" width="44.54296875" style="2" bestFit="1" customWidth="1"/>
    <col min="2" max="2" width="11" style="2" customWidth="1"/>
    <col min="3" max="3" width="12.7265625" style="5" customWidth="1"/>
    <col min="4" max="4" width="13.7265625" style="5" customWidth="1"/>
    <col min="5" max="5" width="192.26953125" style="4" customWidth="1"/>
    <col min="6" max="6" width="3.54296875" style="2" customWidth="1"/>
    <col min="7" max="7" width="11.1796875" style="2" customWidth="1"/>
    <col min="8" max="8" width="9.7265625" style="2" bestFit="1" customWidth="1"/>
    <col min="9" max="9" width="10.7265625" style="2" bestFit="1" customWidth="1"/>
    <col min="10" max="16384" width="9.1796875" style="2"/>
  </cols>
  <sheetData>
    <row r="1" spans="1:8" ht="15.75" customHeight="1" x14ac:dyDescent="0.35">
      <c r="A1" s="110" t="s">
        <v>21</v>
      </c>
      <c r="B1" s="111"/>
      <c r="C1" s="111"/>
      <c r="D1" s="111"/>
      <c r="E1" s="111"/>
    </row>
    <row r="2" spans="1:8" s="1" customFormat="1" x14ac:dyDescent="0.35">
      <c r="A2" s="6" t="s">
        <v>0</v>
      </c>
      <c r="B2" s="7" t="s">
        <v>19</v>
      </c>
      <c r="C2" s="8" t="s">
        <v>1</v>
      </c>
      <c r="D2" s="8" t="s">
        <v>32</v>
      </c>
      <c r="E2" s="9" t="s">
        <v>2</v>
      </c>
    </row>
    <row r="3" spans="1:8" x14ac:dyDescent="0.35">
      <c r="A3" s="71" t="s">
        <v>57</v>
      </c>
      <c r="B3" s="72">
        <f>C3/7.4</f>
        <v>260</v>
      </c>
      <c r="C3" s="88">
        <v>1924</v>
      </c>
      <c r="D3" s="73">
        <v>100</v>
      </c>
      <c r="E3" s="74"/>
    </row>
    <row r="4" spans="1:8" x14ac:dyDescent="0.35">
      <c r="A4" s="11" t="s">
        <v>3</v>
      </c>
      <c r="B4" s="63"/>
      <c r="C4" s="89"/>
      <c r="D4" s="66"/>
      <c r="E4" s="12"/>
    </row>
    <row r="5" spans="1:8" x14ac:dyDescent="0.35">
      <c r="A5" s="47" t="s">
        <v>4</v>
      </c>
      <c r="B5" s="64">
        <v>25</v>
      </c>
      <c r="C5" s="90">
        <f>B5*7.4</f>
        <v>185</v>
      </c>
      <c r="D5" s="67">
        <f t="shared" ref="D5:D10" si="0">C5/$C$3*100</f>
        <v>9.6153846153846168</v>
      </c>
      <c r="E5" s="13" t="s">
        <v>5</v>
      </c>
    </row>
    <row r="6" spans="1:8" x14ac:dyDescent="0.35">
      <c r="A6" s="47" t="s">
        <v>6</v>
      </c>
      <c r="B6" s="64">
        <v>5</v>
      </c>
      <c r="C6" s="90">
        <f>B6*7.4</f>
        <v>37</v>
      </c>
      <c r="D6" s="67">
        <f t="shared" si="0"/>
        <v>1.9230769230769231</v>
      </c>
      <c r="E6" s="13" t="s">
        <v>7</v>
      </c>
    </row>
    <row r="7" spans="1:8" ht="15.75" customHeight="1" thickBot="1" x14ac:dyDescent="0.4">
      <c r="A7" s="47" t="s">
        <v>8</v>
      </c>
      <c r="B7" s="64">
        <v>10</v>
      </c>
      <c r="C7" s="90">
        <f>B7*7.4</f>
        <v>74</v>
      </c>
      <c r="D7" s="67">
        <f t="shared" si="0"/>
        <v>3.8461538461538463</v>
      </c>
      <c r="E7" s="44" t="s">
        <v>52</v>
      </c>
    </row>
    <row r="8" spans="1:8" ht="15.75" customHeight="1" thickBot="1" x14ac:dyDescent="0.4">
      <c r="A8" s="48" t="s">
        <v>11</v>
      </c>
      <c r="B8" s="81">
        <v>2</v>
      </c>
      <c r="C8" s="101">
        <f>B8*7.4</f>
        <v>14.8</v>
      </c>
      <c r="D8" s="67">
        <f t="shared" si="0"/>
        <v>0.76923076923076927</v>
      </c>
      <c r="E8" s="50" t="s">
        <v>58</v>
      </c>
    </row>
    <row r="9" spans="1:8" s="46" customFormat="1" ht="13.5" customHeight="1" thickBot="1" x14ac:dyDescent="0.4">
      <c r="A9" s="75" t="s">
        <v>12</v>
      </c>
      <c r="B9" s="82">
        <v>13</v>
      </c>
      <c r="C9" s="101">
        <f>B9*7.4</f>
        <v>96.2</v>
      </c>
      <c r="D9" s="67">
        <f t="shared" si="0"/>
        <v>5</v>
      </c>
      <c r="E9" s="50" t="s">
        <v>59</v>
      </c>
      <c r="F9" s="45"/>
    </row>
    <row r="10" spans="1:8" s="3" customFormat="1" ht="14.25" customHeight="1" x14ac:dyDescent="0.35">
      <c r="A10" s="14" t="s">
        <v>34</v>
      </c>
      <c r="B10" s="76">
        <f>SUM(B5:B9)</f>
        <v>55</v>
      </c>
      <c r="C10" s="91">
        <f>SUM(C5:C9)</f>
        <v>407</v>
      </c>
      <c r="D10" s="68">
        <f t="shared" si="0"/>
        <v>21.153846153846153</v>
      </c>
      <c r="E10" s="43"/>
    </row>
    <row r="11" spans="1:8" s="3" customFormat="1" ht="14.25" customHeight="1" x14ac:dyDescent="0.35">
      <c r="A11" s="15" t="s">
        <v>35</v>
      </c>
      <c r="B11" s="62">
        <f>B3-B10</f>
        <v>205</v>
      </c>
      <c r="C11" s="92">
        <f>C3-C10</f>
        <v>1517</v>
      </c>
      <c r="D11" s="69">
        <f>D3-D10</f>
        <v>78.84615384615384</v>
      </c>
      <c r="E11" s="16"/>
    </row>
    <row r="12" spans="1:8" s="3" customFormat="1" ht="14.25" customHeight="1" thickBot="1" x14ac:dyDescent="0.4">
      <c r="A12" s="77" t="s">
        <v>9</v>
      </c>
      <c r="B12" s="78"/>
      <c r="C12" s="88">
        <f>0.5*$B$11</f>
        <v>102.5</v>
      </c>
      <c r="D12" s="79">
        <f t="shared" ref="D12:D20" si="1">C12/$C$3*100</f>
        <v>5.3274428274428276</v>
      </c>
      <c r="E12" s="74" t="s">
        <v>23</v>
      </c>
    </row>
    <row r="13" spans="1:8" ht="15" thickBot="1" x14ac:dyDescent="0.4">
      <c r="A13" s="17" t="s">
        <v>14</v>
      </c>
      <c r="B13" s="80"/>
      <c r="C13" s="93">
        <v>10</v>
      </c>
      <c r="D13" s="100">
        <f t="shared" si="1"/>
        <v>0.51975051975051978</v>
      </c>
      <c r="E13" s="10" t="s">
        <v>46</v>
      </c>
    </row>
    <row r="14" spans="1:8" ht="15" thickBot="1" x14ac:dyDescent="0.4">
      <c r="A14" s="17" t="s">
        <v>15</v>
      </c>
      <c r="B14" s="80"/>
      <c r="C14" s="93">
        <f>2*(B11/5)</f>
        <v>82</v>
      </c>
      <c r="D14" s="100">
        <f t="shared" si="1"/>
        <v>4.2619542619542621</v>
      </c>
      <c r="E14" s="10" t="s">
        <v>31</v>
      </c>
    </row>
    <row r="15" spans="1:8" ht="15" thickBot="1" x14ac:dyDescent="0.4">
      <c r="A15" s="17" t="s">
        <v>16</v>
      </c>
      <c r="B15" s="80"/>
      <c r="C15" s="93">
        <v>2</v>
      </c>
      <c r="D15" s="100">
        <f t="shared" si="1"/>
        <v>0.10395010395010396</v>
      </c>
      <c r="E15" s="10" t="s">
        <v>25</v>
      </c>
    </row>
    <row r="16" spans="1:8" ht="15" thickBot="1" x14ac:dyDescent="0.4">
      <c r="A16" s="17" t="s">
        <v>43</v>
      </c>
      <c r="B16" s="80"/>
      <c r="C16" s="93">
        <f>2*(B11/5)</f>
        <v>82</v>
      </c>
      <c r="D16" s="100">
        <f t="shared" si="1"/>
        <v>4.2619542619542621</v>
      </c>
      <c r="E16" s="10" t="s">
        <v>53</v>
      </c>
      <c r="G16" s="59"/>
      <c r="H16" s="59"/>
    </row>
    <row r="17" spans="1:9" ht="15" thickBot="1" x14ac:dyDescent="0.4">
      <c r="A17" s="17" t="s">
        <v>17</v>
      </c>
      <c r="B17" s="80"/>
      <c r="C17" s="93">
        <f>3*(B11/5)</f>
        <v>123</v>
      </c>
      <c r="D17" s="100">
        <f t="shared" si="1"/>
        <v>6.3929313929313931</v>
      </c>
      <c r="E17" s="10" t="s">
        <v>39</v>
      </c>
    </row>
    <row r="18" spans="1:9" ht="15" thickBot="1" x14ac:dyDescent="0.4">
      <c r="A18" s="17" t="s">
        <v>18</v>
      </c>
      <c r="B18" s="80"/>
      <c r="C18" s="93">
        <v>10</v>
      </c>
      <c r="D18" s="100">
        <f t="shared" si="1"/>
        <v>0.51975051975051978</v>
      </c>
      <c r="E18" s="10" t="s">
        <v>51</v>
      </c>
    </row>
    <row r="19" spans="1:9" ht="15" customHeight="1" thickBot="1" x14ac:dyDescent="0.4">
      <c r="A19" s="17" t="s">
        <v>10</v>
      </c>
      <c r="B19" s="80"/>
      <c r="C19" s="93">
        <f>6.9*2</f>
        <v>13.8</v>
      </c>
      <c r="D19" s="100">
        <f t="shared" si="1"/>
        <v>0.71725571725571724</v>
      </c>
      <c r="E19" s="10" t="s">
        <v>50</v>
      </c>
      <c r="H19" s="59"/>
      <c r="I19" s="59"/>
    </row>
    <row r="20" spans="1:9" ht="15" customHeight="1" thickBot="1" x14ac:dyDescent="0.4">
      <c r="A20" s="17" t="s">
        <v>66</v>
      </c>
      <c r="B20" s="80"/>
      <c r="C20" s="93">
        <f>2*(B11/5)</f>
        <v>82</v>
      </c>
      <c r="D20" s="100">
        <f t="shared" si="1"/>
        <v>4.2619542619542621</v>
      </c>
      <c r="E20" s="10" t="s">
        <v>38</v>
      </c>
    </row>
    <row r="21" spans="1:9" x14ac:dyDescent="0.35">
      <c r="A21" s="23"/>
      <c r="B21" s="65"/>
      <c r="C21" s="94"/>
      <c r="D21" s="70"/>
      <c r="E21" s="24" t="s">
        <v>24</v>
      </c>
    </row>
    <row r="22" spans="1:9" s="1" customFormat="1" x14ac:dyDescent="0.35">
      <c r="A22" s="95" t="s">
        <v>13</v>
      </c>
      <c r="B22" s="96"/>
      <c r="C22" s="97">
        <f>SUM(C12:C20)</f>
        <v>507.3</v>
      </c>
      <c r="D22" s="98">
        <f>SUM(D12:D20)</f>
        <v>26.36694386694387</v>
      </c>
      <c r="E22" s="99">
        <f>D22/D11</f>
        <v>0.33441001977587353</v>
      </c>
    </row>
    <row r="23" spans="1:9" s="1" customFormat="1" x14ac:dyDescent="0.35">
      <c r="A23" s="95" t="s">
        <v>20</v>
      </c>
      <c r="B23" s="96"/>
      <c r="C23" s="97">
        <f>C3-C10-C22</f>
        <v>1009.7</v>
      </c>
      <c r="D23" s="98">
        <f>D3-D10-D22</f>
        <v>52.479209979209969</v>
      </c>
      <c r="E23" s="99">
        <f>D23/D11</f>
        <v>0.66558998022412652</v>
      </c>
    </row>
    <row r="24" spans="1:9" s="1" customFormat="1" ht="15" thickBot="1" x14ac:dyDescent="0.4">
      <c r="A24" s="30"/>
      <c r="B24" s="30"/>
      <c r="C24" s="31"/>
      <c r="D24" s="31"/>
      <c r="E24" s="32"/>
    </row>
    <row r="25" spans="1:9" ht="17.25" customHeight="1" thickBot="1" x14ac:dyDescent="0.4">
      <c r="A25" s="36" t="s">
        <v>26</v>
      </c>
      <c r="B25" s="37">
        <f>60*E23</f>
        <v>39.935398813447591</v>
      </c>
      <c r="C25" s="58" t="s">
        <v>27</v>
      </c>
      <c r="D25" s="38"/>
      <c r="E25" s="39"/>
    </row>
    <row r="26" spans="1:9" ht="15" thickBot="1" x14ac:dyDescent="0.4">
      <c r="A26" s="40" t="s">
        <v>28</v>
      </c>
      <c r="B26" s="49">
        <f>(60/B25)*60</f>
        <v>90.145587798355947</v>
      </c>
      <c r="C26" s="42" t="s">
        <v>30</v>
      </c>
      <c r="D26" s="41"/>
      <c r="E26" s="39"/>
    </row>
    <row r="28" spans="1:9" x14ac:dyDescent="0.35">
      <c r="A28" s="112" t="s">
        <v>22</v>
      </c>
      <c r="B28" s="113"/>
      <c r="C28" s="113"/>
      <c r="D28" s="113"/>
      <c r="E28" s="113"/>
    </row>
    <row r="29" spans="1:9" s="25" customFormat="1" x14ac:dyDescent="0.35">
      <c r="A29" s="33" t="s">
        <v>60</v>
      </c>
      <c r="B29" s="34"/>
      <c r="C29" s="34"/>
      <c r="D29" s="33" t="s">
        <v>33</v>
      </c>
      <c r="E29" s="54" t="s">
        <v>2</v>
      </c>
    </row>
    <row r="30" spans="1:9" ht="15.75" customHeight="1" x14ac:dyDescent="0.35">
      <c r="A30" s="51" t="s">
        <v>36</v>
      </c>
      <c r="B30" s="18"/>
      <c r="C30" s="18"/>
      <c r="D30" s="21">
        <f>'Udgiften til en medarbejder'!B2/C11</f>
        <v>295.48582729070534</v>
      </c>
      <c r="E30" s="52" t="s">
        <v>67</v>
      </c>
    </row>
    <row r="31" spans="1:9" x14ac:dyDescent="0.35">
      <c r="A31" s="19" t="s">
        <v>61</v>
      </c>
      <c r="B31" s="19"/>
      <c r="C31" s="20"/>
      <c r="D31" s="22">
        <f>'Udgiften til en medarbejder'!B2/'Fordelingen af medarbejdertid'!C23</f>
        <v>443.94572645340196</v>
      </c>
      <c r="E31" s="53" t="s">
        <v>67</v>
      </c>
    </row>
  </sheetData>
  <mergeCells count="2">
    <mergeCell ref="A1:E1"/>
    <mergeCell ref="A28:E28"/>
  </mergeCells>
  <pageMargins left="0.39370078740157483" right="0.35433070866141736" top="0.39370078740157483" bottom="0.3937007874015748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B1" workbookViewId="0">
      <selection activeCell="C7" sqref="C7"/>
    </sheetView>
  </sheetViews>
  <sheetFormatPr defaultRowHeight="14.5" x14ac:dyDescent="0.35"/>
  <cols>
    <col min="1" max="1" width="64" customWidth="1"/>
    <col min="2" max="2" width="8.1796875" bestFit="1" customWidth="1"/>
    <col min="3" max="3" width="107.1796875" customWidth="1"/>
  </cols>
  <sheetData>
    <row r="1" spans="1:4" x14ac:dyDescent="0.35">
      <c r="A1" s="55" t="s">
        <v>37</v>
      </c>
      <c r="B1" s="55" t="s">
        <v>62</v>
      </c>
      <c r="C1" s="55" t="s">
        <v>2</v>
      </c>
    </row>
    <row r="2" spans="1:4" ht="45.75" customHeight="1" x14ac:dyDescent="0.35">
      <c r="A2" s="109" t="s">
        <v>63</v>
      </c>
      <c r="B2" s="108">
        <v>448252</v>
      </c>
      <c r="C2" s="109" t="s">
        <v>65</v>
      </c>
    </row>
    <row r="3" spans="1:4" x14ac:dyDescent="0.35">
      <c r="B3" s="28"/>
      <c r="D3" s="26"/>
    </row>
    <row r="4" spans="1:4" s="2" customFormat="1" ht="15.75" customHeight="1" x14ac:dyDescent="0.35">
      <c r="B4" s="28"/>
      <c r="C4" s="29"/>
      <c r="D4" s="27"/>
    </row>
    <row r="5" spans="1:4" s="2" customFormat="1" ht="15.75" customHeight="1" x14ac:dyDescent="0.35">
      <c r="B5" s="26"/>
      <c r="C5" s="29"/>
      <c r="D5" s="27"/>
    </row>
    <row r="6" spans="1:4" x14ac:dyDescent="0.35">
      <c r="A6" s="26"/>
      <c r="B6" s="26"/>
      <c r="C6" s="26"/>
      <c r="D6" s="26"/>
    </row>
    <row r="7" spans="1:4" x14ac:dyDescent="0.35">
      <c r="A7" s="26"/>
      <c r="C7" s="26"/>
      <c r="D7" s="2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B15" sqref="B15:E15"/>
    </sheetView>
  </sheetViews>
  <sheetFormatPr defaultRowHeight="14.5" x14ac:dyDescent="0.35"/>
  <cols>
    <col min="1" max="1" width="74.81640625" bestFit="1" customWidth="1"/>
    <col min="2" max="2" width="11.1796875" customWidth="1"/>
    <col min="3" max="3" width="15.1796875" customWidth="1"/>
    <col min="4" max="4" width="11.453125" customWidth="1"/>
    <col min="5" max="5" width="40.54296875" bestFit="1" customWidth="1"/>
  </cols>
  <sheetData>
    <row r="1" spans="1:5" ht="43.5" x14ac:dyDescent="0.35">
      <c r="A1" s="61"/>
      <c r="B1" s="55" t="s">
        <v>29</v>
      </c>
      <c r="C1" s="83" t="s">
        <v>54</v>
      </c>
      <c r="D1" s="84" t="s">
        <v>55</v>
      </c>
      <c r="E1" s="60" t="s">
        <v>2</v>
      </c>
    </row>
    <row r="2" spans="1:5" ht="58" x14ac:dyDescent="0.35">
      <c r="A2" s="35" t="s">
        <v>29</v>
      </c>
      <c r="B2" s="85">
        <v>4698000</v>
      </c>
      <c r="C2" s="102">
        <f>B2/'Fordelingen af medarbejdertid'!$D$30</f>
        <v>15899.239713375511</v>
      </c>
      <c r="D2" s="102">
        <f>B2/'Fordelingen af medarbejdertid'!$D$31</f>
        <v>10582.374646404256</v>
      </c>
      <c r="E2" s="105" t="s">
        <v>49</v>
      </c>
    </row>
    <row r="3" spans="1:5" x14ac:dyDescent="0.35">
      <c r="A3" s="56" t="s">
        <v>40</v>
      </c>
      <c r="B3" s="86"/>
      <c r="C3" s="102">
        <f>B3/'Fordelingen af medarbejdertid'!$D$30</f>
        <v>0</v>
      </c>
      <c r="D3" s="102">
        <f>B3/'Fordelingen af medarbejdertid'!$D$31</f>
        <v>0</v>
      </c>
      <c r="E3" s="105"/>
    </row>
    <row r="4" spans="1:5" x14ac:dyDescent="0.35">
      <c r="A4" s="56" t="s">
        <v>47</v>
      </c>
      <c r="B4" s="86"/>
      <c r="C4" s="102">
        <f>B4/'Fordelingen af medarbejdertid'!$D$30</f>
        <v>0</v>
      </c>
      <c r="D4" s="102">
        <f>B4/'Fordelingen af medarbejdertid'!$D$31</f>
        <v>0</v>
      </c>
      <c r="E4" s="105"/>
    </row>
    <row r="5" spans="1:5" x14ac:dyDescent="0.35">
      <c r="A5" s="56" t="s">
        <v>41</v>
      </c>
      <c r="B5" s="86"/>
      <c r="C5" s="102">
        <f>B5/'Fordelingen af medarbejdertid'!$D$30</f>
        <v>0</v>
      </c>
      <c r="D5" s="102">
        <f>B5/'Fordelingen af medarbejdertid'!$D$31</f>
        <v>0</v>
      </c>
      <c r="E5" s="105"/>
    </row>
    <row r="6" spans="1:5" x14ac:dyDescent="0.35">
      <c r="A6" s="56" t="s">
        <v>42</v>
      </c>
      <c r="B6" s="86"/>
      <c r="C6" s="102">
        <f>B6/'Fordelingen af medarbejdertid'!$D$30</f>
        <v>0</v>
      </c>
      <c r="D6" s="102">
        <f>B6/'Fordelingen af medarbejdertid'!$D$31</f>
        <v>0</v>
      </c>
      <c r="E6" s="105"/>
    </row>
    <row r="7" spans="1:5" x14ac:dyDescent="0.35">
      <c r="A7" s="103" t="s">
        <v>45</v>
      </c>
      <c r="B7" s="104">
        <f xml:space="preserve"> SUM(B2:B5)</f>
        <v>4698000</v>
      </c>
      <c r="C7" s="104">
        <f>B7/'Fordelingen af medarbejdertid'!$D$30</f>
        <v>15899.239713375511</v>
      </c>
      <c r="D7" s="104">
        <f>B2/'Fordelingen af medarbejdertid'!$D$31</f>
        <v>10582.374646404256</v>
      </c>
      <c r="E7" s="57"/>
    </row>
    <row r="8" spans="1:5" x14ac:dyDescent="0.35">
      <c r="A8" s="87"/>
      <c r="B8" s="87"/>
      <c r="C8" s="87"/>
      <c r="D8" s="87"/>
      <c r="E8" s="87"/>
    </row>
    <row r="9" spans="1:5" x14ac:dyDescent="0.35">
      <c r="A9" s="56" t="s">
        <v>44</v>
      </c>
      <c r="B9" s="86">
        <v>2000000</v>
      </c>
      <c r="C9" s="102">
        <f>B9/'Fordelingen af medarbejdertid'!$D$30</f>
        <v>6768.5141393680342</v>
      </c>
      <c r="D9" s="102">
        <f>B9/'Fordelingen af medarbejdertid'!$D$31</f>
        <v>4505.0551921686911</v>
      </c>
      <c r="E9" s="35"/>
    </row>
    <row r="10" spans="1:5" x14ac:dyDescent="0.35">
      <c r="A10" s="87"/>
      <c r="B10" s="87"/>
      <c r="C10" s="87"/>
      <c r="D10" s="87"/>
      <c r="E10" s="87"/>
    </row>
    <row r="11" spans="1:5" x14ac:dyDescent="0.35">
      <c r="A11" s="103" t="s">
        <v>48</v>
      </c>
      <c r="B11" s="104">
        <f>B7-B9</f>
        <v>2698000</v>
      </c>
      <c r="C11" s="104">
        <f>B11/'Fordelingen af medarbejdertid'!$D$30</f>
        <v>9130.7255740074779</v>
      </c>
      <c r="D11" s="104">
        <f>B11/'Fordelingen af medarbejdertid'!$D$31</f>
        <v>6077.3194542355641</v>
      </c>
      <c r="E11" s="57"/>
    </row>
    <row r="14" spans="1:5" x14ac:dyDescent="0.35">
      <c r="A14" s="106"/>
      <c r="B14" s="118" t="s">
        <v>54</v>
      </c>
      <c r="C14" s="118"/>
      <c r="D14" s="118"/>
      <c r="E14" s="118"/>
    </row>
    <row r="15" spans="1:5" ht="33.65" customHeight="1" x14ac:dyDescent="0.35">
      <c r="A15" s="107"/>
      <c r="B15" s="114" t="s">
        <v>64</v>
      </c>
      <c r="C15" s="115"/>
      <c r="D15" s="115"/>
      <c r="E15" s="115"/>
    </row>
    <row r="16" spans="1:5" x14ac:dyDescent="0.35">
      <c r="A16" s="26"/>
      <c r="B16" s="116"/>
      <c r="C16" s="117"/>
      <c r="D16" s="117"/>
      <c r="E16" s="117"/>
    </row>
    <row r="17" spans="1:5" ht="16" customHeight="1" x14ac:dyDescent="0.35">
      <c r="A17" s="26"/>
      <c r="B17" s="119" t="s">
        <v>55</v>
      </c>
      <c r="C17" s="119"/>
      <c r="D17" s="119"/>
      <c r="E17" s="119"/>
    </row>
    <row r="18" spans="1:5" ht="52" customHeight="1" x14ac:dyDescent="0.35">
      <c r="B18" s="120" t="s">
        <v>56</v>
      </c>
      <c r="C18" s="120"/>
      <c r="D18" s="120"/>
      <c r="E18" s="120"/>
    </row>
  </sheetData>
  <mergeCells count="5">
    <mergeCell ref="B15:E15"/>
    <mergeCell ref="B16:E16"/>
    <mergeCell ref="B14:E14"/>
    <mergeCell ref="B17:E17"/>
    <mergeCell ref="B18:E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Fordelingen af medarbejdertid</vt:lpstr>
      <vt:lpstr>Udgiften til en medarbejder</vt:lpstr>
      <vt:lpstr>Lønbudget og timeresultat</vt:lpstr>
    </vt:vector>
  </TitlesOfParts>
  <Company>Ikast-Brande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Dorthe  Iversen</dc:creator>
  <cp:lastModifiedBy>Dorrit Helsfeldt</cp:lastModifiedBy>
  <cp:lastPrinted>2022-08-09T11:40:46Z</cp:lastPrinted>
  <dcterms:created xsi:type="dcterms:W3CDTF">2015-05-20T08:39:18Z</dcterms:created>
  <dcterms:modified xsi:type="dcterms:W3CDTF">2024-02-22T14:49:26Z</dcterms:modified>
</cp:coreProperties>
</file>